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G\projects\humboldt_bay_vertical_control\DATA\survey_data\mad_river_slough_20160801\"/>
    </mc:Choice>
  </mc:AlternateContent>
  <bookViews>
    <workbookView xWindow="0" yWindow="0" windowWidth="13515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E22" i="1"/>
  <c r="B22" i="1"/>
  <c r="B21" i="1"/>
  <c r="B19" i="1"/>
  <c r="I17" i="1"/>
  <c r="F17" i="1"/>
  <c r="C17" i="1"/>
  <c r="I16" i="1"/>
  <c r="F16" i="1"/>
  <c r="C16" i="1"/>
  <c r="I15" i="1"/>
  <c r="F15" i="1"/>
  <c r="C15" i="1"/>
  <c r="H12" i="1"/>
  <c r="G12" i="1"/>
  <c r="F12" i="1"/>
  <c r="E12" i="1"/>
  <c r="H11" i="1"/>
  <c r="I11" i="1" s="1"/>
  <c r="G11" i="1"/>
  <c r="F11" i="1"/>
  <c r="E11" i="1"/>
  <c r="H10" i="1"/>
  <c r="I10" i="1" s="1"/>
  <c r="G10" i="1"/>
  <c r="F10" i="1"/>
  <c r="E10" i="1"/>
  <c r="I9" i="1"/>
  <c r="H9" i="1"/>
  <c r="G9" i="1"/>
  <c r="F9" i="1"/>
  <c r="E9" i="1"/>
  <c r="H8" i="1"/>
  <c r="I8" i="1" s="1"/>
  <c r="G8" i="1"/>
  <c r="F8" i="1"/>
  <c r="E8" i="1"/>
  <c r="G7" i="1"/>
</calcChain>
</file>

<file path=xl/sharedStrings.xml><?xml version="1.0" encoding="utf-8"?>
<sst xmlns="http://schemas.openxmlformats.org/spreadsheetml/2006/main" count="47" uniqueCount="45">
  <si>
    <t>Project:</t>
  </si>
  <si>
    <t>MRS0801</t>
  </si>
  <si>
    <t>Date:</t>
  </si>
  <si>
    <t>1-August-2016</t>
  </si>
  <si>
    <t>Line:</t>
  </si>
  <si>
    <t>MRS2</t>
  </si>
  <si>
    <t>Surveyor:</t>
  </si>
  <si>
    <t>Jason R. Patton</t>
  </si>
  <si>
    <t>NAME</t>
  </si>
  <si>
    <t>B/S</t>
  </si>
  <si>
    <t>I/S</t>
  </si>
  <si>
    <t>F/S</t>
  </si>
  <si>
    <t>RISE</t>
  </si>
  <si>
    <t>FALL</t>
  </si>
  <si>
    <t>R/L</t>
  </si>
  <si>
    <t>CORRN</t>
  </si>
  <si>
    <t>FINAL</t>
  </si>
  <si>
    <t>DESC</t>
  </si>
  <si>
    <t>BM02</t>
  </si>
  <si>
    <t>TP01</t>
  </si>
  <si>
    <t>TP02</t>
  </si>
  <si>
    <t>TP03</t>
  </si>
  <si>
    <t>TP04</t>
  </si>
  <si>
    <t>---------------------------------------------------------------------------------------------------------------------------------------------------------------</t>
  </si>
  <si>
    <t>CHECKS:</t>
  </si>
  <si>
    <t>Total B/S</t>
  </si>
  <si>
    <t>Total Rise</t>
  </si>
  <si>
    <t>Start Ht</t>
  </si>
  <si>
    <t>Total F/S</t>
  </si>
  <si>
    <t>Total Fall</t>
  </si>
  <si>
    <t>R/L Ht</t>
  </si>
  <si>
    <t>RESULT:</t>
  </si>
  <si>
    <t>================================================================================</t>
  </si>
  <si>
    <t>Miscl:</t>
  </si>
  <si>
    <t>Stations:</t>
  </si>
  <si>
    <t>B/S Dist:</t>
  </si>
  <si>
    <t>Dist (km):</t>
  </si>
  <si>
    <t>Corrn:</t>
  </si>
  <si>
    <t>F/S Dist:</t>
  </si>
  <si>
    <t>CLASS</t>
  </si>
  <si>
    <t>LIMIT</t>
  </si>
  <si>
    <t>RESULT</t>
  </si>
  <si>
    <t>Precise:</t>
  </si>
  <si>
    <t>Ordinary</t>
  </si>
  <si>
    <t>TMH11: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</si>
</sst>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pane ySplit="6" topLeftCell="A7" activePane="bottomLeft" state="frozen"/>
      <selection pane="bottomLeft" activeCell="A28" sqref="A28"/>
    </sheetView>
  </sheetViews>
  <sheetFormatPr defaultRowHeight="15" x14ac:dyDescent="0.25"/>
  <cols>
    <col min="1" max="1" width="11.7109375" customWidth="1"/>
  </cols>
  <sheetData>
    <row r="1" spans="1:10" x14ac:dyDescent="0.25">
      <c r="A1" s="1" t="s">
        <v>0</v>
      </c>
      <c r="B1" s="1" t="s">
        <v>1</v>
      </c>
    </row>
    <row r="2" spans="1:10" x14ac:dyDescent="0.25">
      <c r="A2" s="1" t="s">
        <v>2</v>
      </c>
      <c r="B2" s="1" t="s">
        <v>3</v>
      </c>
    </row>
    <row r="3" spans="1:10" x14ac:dyDescent="0.25">
      <c r="A3" s="1" t="s">
        <v>4</v>
      </c>
      <c r="B3" s="1" t="s">
        <v>5</v>
      </c>
    </row>
    <row r="4" spans="1:10" x14ac:dyDescent="0.25">
      <c r="A4" s="1" t="s">
        <v>6</v>
      </c>
      <c r="B4" s="1" t="s">
        <v>7</v>
      </c>
    </row>
    <row r="6" spans="1:10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</row>
    <row r="7" spans="1:10" x14ac:dyDescent="0.25">
      <c r="A7" t="s">
        <v>18</v>
      </c>
      <c r="B7">
        <v>0.1318</v>
      </c>
      <c r="G7">
        <f>I7</f>
        <v>100</v>
      </c>
      <c r="I7">
        <v>100</v>
      </c>
    </row>
    <row r="8" spans="1:10" x14ac:dyDescent="0.25">
      <c r="A8" t="s">
        <v>19</v>
      </c>
      <c r="B8">
        <v>1.0511600000000001</v>
      </c>
      <c r="D8">
        <v>1.5512900000000001</v>
      </c>
      <c r="E8" t="str">
        <f>IF(IF($B7&lt;&gt;"",$B7-IF($D8&lt;&gt;"",$D8,$C8),$C7-IF($D8&lt;&gt;"",$D8,$C8))&gt;=0,IF($B7&lt;&gt;"",$B7-IF($D8&lt;&gt;"",$D8,$C8),$C7-IF($D8&lt;&gt;"",$D8,$C8)),"")</f>
        <v/>
      </c>
      <c r="F8">
        <f>IF(IF($B7&lt;&gt;"",$B7-IF($D8&lt;&gt;"",$D8,$C8),$C7-IF($D8&lt;&gt;"",$D8,$C8))&lt;0,-(IF($B7&lt;&gt;"",$B7-IF($D8&lt;&gt;"",$D8,$C8),$C7-IF($D8&lt;&gt;"",$D8,$C8))),"")</f>
        <v>1.4194900000000001</v>
      </c>
      <c r="G8">
        <f>G7+IF(E8&lt;&gt;"",E8,-F8)</f>
        <v>98.580510000000004</v>
      </c>
      <c r="H8">
        <f>$E$22*2</f>
        <v>-5.5447999999995543E-2</v>
      </c>
      <c r="I8">
        <f>G8+H8</f>
        <v>98.525062000000005</v>
      </c>
    </row>
    <row r="9" spans="1:10" x14ac:dyDescent="0.25">
      <c r="A9" t="s">
        <v>20</v>
      </c>
      <c r="B9">
        <v>0.91271999999999998</v>
      </c>
      <c r="D9">
        <v>0.91278999999999999</v>
      </c>
      <c r="E9">
        <f>IF(IF($B8&lt;&gt;"",$B8-IF($D9&lt;&gt;"",$D9,$C9),$C8-IF($D9&lt;&gt;"",$D9,$C9))&gt;=0,IF($B8&lt;&gt;"",$B8-IF($D9&lt;&gt;"",$D9,$C9),$C8-IF($D9&lt;&gt;"",$D9,$C9)),"")</f>
        <v>0.1383700000000001</v>
      </c>
      <c r="F9" t="str">
        <f>IF(IF($B8&lt;&gt;"",$B8-IF($D9&lt;&gt;"",$D9,$C9),$C8-IF($D9&lt;&gt;"",$D9,$C9))&lt;0,-(IF($B8&lt;&gt;"",$B8-IF($D9&lt;&gt;"",$D9,$C9),$C8-IF($D9&lt;&gt;"",$D9,$C9))),"")</f>
        <v/>
      </c>
      <c r="G9">
        <f>G8+IF(E9&lt;&gt;"",E9,-F9)</f>
        <v>98.718879999999999</v>
      </c>
      <c r="H9">
        <f>$E$22*3</f>
        <v>-8.3171999999993307E-2</v>
      </c>
      <c r="I9">
        <f>G9+H9</f>
        <v>98.635708000000008</v>
      </c>
    </row>
    <row r="10" spans="1:10" x14ac:dyDescent="0.25">
      <c r="A10" t="s">
        <v>21</v>
      </c>
      <c r="B10">
        <v>1.9225399999999999</v>
      </c>
      <c r="D10">
        <v>1.92266</v>
      </c>
      <c r="E10" t="str">
        <f>IF(IF($B9&lt;&gt;"",$B9-IF($D10&lt;&gt;"",$D10,$C10),$C9-IF($D10&lt;&gt;"",$D10,$C10))&gt;=0,IF($B9&lt;&gt;"",$B9-IF($D10&lt;&gt;"",$D10,$C10),$C9-IF($D10&lt;&gt;"",$D10,$C10)),"")</f>
        <v/>
      </c>
      <c r="F10">
        <f>IF(IF($B9&lt;&gt;"",$B9-IF($D10&lt;&gt;"",$D10,$C10),$C9-IF($D10&lt;&gt;"",$D10,$C10))&lt;0,-(IF($B9&lt;&gt;"",$B9-IF($D10&lt;&gt;"",$D10,$C10),$C9-IF($D10&lt;&gt;"",$D10,$C10))),"")</f>
        <v>1.0099400000000001</v>
      </c>
      <c r="G10">
        <f>G9+IF(E10&lt;&gt;"",E10,-F10)</f>
        <v>97.708939999999998</v>
      </c>
      <c r="H10">
        <f>$E$22*4</f>
        <v>-0.11089599999999109</v>
      </c>
      <c r="I10">
        <f>G10+H10</f>
        <v>97.598044000000002</v>
      </c>
    </row>
    <row r="11" spans="1:10" x14ac:dyDescent="0.25">
      <c r="A11" t="s">
        <v>22</v>
      </c>
      <c r="B11">
        <v>1.54244</v>
      </c>
      <c r="D11">
        <v>0.91256999999999999</v>
      </c>
      <c r="E11">
        <f>IF(IF($B10&lt;&gt;"",$B10-IF($D11&lt;&gt;"",$D11,$C11),$C10-IF($D11&lt;&gt;"",$D11,$C11))&gt;=0,IF($B10&lt;&gt;"",$B10-IF($D11&lt;&gt;"",$D11,$C11),$C10-IF($D11&lt;&gt;"",$D11,$C11)),"")</f>
        <v>1.00997</v>
      </c>
      <c r="F11" t="str">
        <f>IF(IF($B10&lt;&gt;"",$B10-IF($D11&lt;&gt;"",$D11,$C11),$C10-IF($D11&lt;&gt;"",$D11,$C11))&lt;0,-(IF($B10&lt;&gt;"",$B10-IF($D11&lt;&gt;"",$D11,$C11),$C10-IF($D11&lt;&gt;"",$D11,$C11))),"")</f>
        <v/>
      </c>
      <c r="G11">
        <f>G10+IF(E11&lt;&gt;"",E11,-F11)</f>
        <v>98.718909999999994</v>
      </c>
      <c r="H11">
        <f>$E$22*5</f>
        <v>-0.13861999999998886</v>
      </c>
      <c r="I11">
        <f>G11+H11</f>
        <v>98.580290000000005</v>
      </c>
    </row>
    <row r="12" spans="1:10" x14ac:dyDescent="0.25">
      <c r="A12" t="s">
        <v>18</v>
      </c>
      <c r="D12">
        <v>0.12273000000000001</v>
      </c>
      <c r="E12">
        <f>IF(IF($B11&lt;&gt;"",$B11-IF($D12&lt;&gt;"",$D12,$C12),$C11-IF($D12&lt;&gt;"",$D12,$C12))&gt;=0,IF($B11&lt;&gt;"",$B11-IF($D12&lt;&gt;"",$D12,$C12),$C11-IF($D12&lt;&gt;"",$D12,$C12)),"")</f>
        <v>1.41971</v>
      </c>
      <c r="F12" t="str">
        <f>IF(IF($B11&lt;&gt;"",$B11-IF($D12&lt;&gt;"",$D12,$C12),$C11-IF($D12&lt;&gt;"",$D12,$C12))&lt;0,-(IF($B11&lt;&gt;"",$B11-IF($D12&lt;&gt;"",$D12,$C12),$C11-IF($D12&lt;&gt;"",$D12,$C12))),"")</f>
        <v/>
      </c>
      <c r="G12">
        <f>G11+IF(E12&lt;&gt;"",E12,-F12)</f>
        <v>100.13861999999999</v>
      </c>
      <c r="H12">
        <f>$E$22*5</f>
        <v>-0.13861999999998886</v>
      </c>
      <c r="I12">
        <v>100</v>
      </c>
    </row>
    <row r="14" spans="1:10" x14ac:dyDescent="0.25">
      <c r="A14" s="2" t="s">
        <v>23</v>
      </c>
    </row>
    <row r="15" spans="1:10" x14ac:dyDescent="0.25">
      <c r="A15" t="s">
        <v>24</v>
      </c>
      <c r="B15" t="s">
        <v>25</v>
      </c>
      <c r="C15">
        <f>SUM(B6:B12)</f>
        <v>5.5606599999999995</v>
      </c>
      <c r="E15" t="s">
        <v>26</v>
      </c>
      <c r="F15">
        <f>SUM(E6:E12)</f>
        <v>2.5680500000000004</v>
      </c>
      <c r="H15" t="s">
        <v>27</v>
      </c>
      <c r="I15">
        <f>I7</f>
        <v>100</v>
      </c>
    </row>
    <row r="16" spans="1:10" x14ac:dyDescent="0.25">
      <c r="B16" t="s">
        <v>28</v>
      </c>
      <c r="C16">
        <f>SUM(D6:D12)</f>
        <v>5.4220399999999991</v>
      </c>
      <c r="E16" t="s">
        <v>29</v>
      </c>
      <c r="F16">
        <f>SUM(F6:F12)</f>
        <v>2.42943</v>
      </c>
      <c r="H16" t="s">
        <v>30</v>
      </c>
      <c r="I16">
        <f>G12</f>
        <v>100.13861999999999</v>
      </c>
    </row>
    <row r="17" spans="1:9" x14ac:dyDescent="0.25">
      <c r="C17">
        <f>C15-C16</f>
        <v>0.13862000000000041</v>
      </c>
      <c r="F17">
        <f>F15-F16</f>
        <v>0.13862000000000041</v>
      </c>
      <c r="I17">
        <f>I16-I15</f>
        <v>0.13861999999998886</v>
      </c>
    </row>
    <row r="19" spans="1:9" x14ac:dyDescent="0.25">
      <c r="A19" t="s">
        <v>31</v>
      </c>
      <c r="B19" t="str">
        <f>IF(AND(ROUND(C17,4)=ROUND(F17,4),ROUND(F17,4)=ROUND(I17,4))=TRUE,"Consistent","Inconsistent")</f>
        <v>Consistent</v>
      </c>
    </row>
    <row r="20" spans="1:9" x14ac:dyDescent="0.25">
      <c r="A20" s="2" t="s">
        <v>32</v>
      </c>
    </row>
    <row r="21" spans="1:9" x14ac:dyDescent="0.25">
      <c r="A21" t="s">
        <v>33</v>
      </c>
      <c r="B21">
        <f>I12-G12</f>
        <v>-0.13861999999998886</v>
      </c>
      <c r="D21" t="s">
        <v>34</v>
      </c>
      <c r="E21">
        <v>5</v>
      </c>
      <c r="G21" t="s">
        <v>35</v>
      </c>
      <c r="H21">
        <v>77.210000000000008</v>
      </c>
    </row>
    <row r="22" spans="1:9" x14ac:dyDescent="0.25">
      <c r="A22" t="s">
        <v>36</v>
      </c>
      <c r="B22">
        <f>(H21+H22) / 1000</f>
        <v>0.15446800000000002</v>
      </c>
      <c r="D22" t="s">
        <v>37</v>
      </c>
      <c r="E22">
        <f>B21/E21</f>
        <v>-2.7723999999997771E-2</v>
      </c>
      <c r="G22" t="s">
        <v>38</v>
      </c>
      <c r="H22">
        <v>77.25800000000001</v>
      </c>
    </row>
    <row r="24" spans="1:9" x14ac:dyDescent="0.25">
      <c r="A24" t="s">
        <v>39</v>
      </c>
      <c r="B24" t="s">
        <v>40</v>
      </c>
      <c r="C24" t="s">
        <v>41</v>
      </c>
    </row>
    <row r="25" spans="1:9" x14ac:dyDescent="0.25">
      <c r="A25" t="s">
        <v>42</v>
      </c>
      <c r="B25">
        <f>0.005*SQRT(B22)</f>
        <v>1.9651208614230322E-3</v>
      </c>
      <c r="C25" t="str">
        <f>IF(ABS(B21)&lt;=B25,"Pass!","Fail!")</f>
        <v>Fail!</v>
      </c>
    </row>
    <row r="26" spans="1:9" x14ac:dyDescent="0.25">
      <c r="A26" t="s">
        <v>43</v>
      </c>
      <c r="B26">
        <f>0.01*SQRT(B22)</f>
        <v>3.9302417228460644E-3</v>
      </c>
      <c r="C26" t="str">
        <f>IF(ABS(B21)&lt;=B26,"Pass!","Fail!")</f>
        <v>Fail!</v>
      </c>
    </row>
    <row r="27" spans="1:9" x14ac:dyDescent="0.25">
      <c r="A27" t="s">
        <v>44</v>
      </c>
      <c r="B27">
        <f>0.003*SQRT(E21)</f>
        <v>6.7082039324993696E-3</v>
      </c>
      <c r="C27" t="str">
        <f>IF(ABS(B21)&lt;=B27,"Pass!","Fail!")</f>
        <v>Fail!</v>
      </c>
    </row>
    <row r="28" spans="1:9" x14ac:dyDescent="0.25">
      <c r="A28" s="2" t="s">
        <v>32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R. Patton</dc:creator>
  <cp:lastModifiedBy>Jason R. Patton</cp:lastModifiedBy>
  <dcterms:created xsi:type="dcterms:W3CDTF">2016-08-01T17:13:34Z</dcterms:created>
  <dcterms:modified xsi:type="dcterms:W3CDTF">2016-08-01T17:14:59Z</dcterms:modified>
</cp:coreProperties>
</file>