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G\projects\humboldt_bay_vertical_control\DATA\survey_data\mad_river_slough_20160801\"/>
    </mc:Choice>
  </mc:AlternateContent>
  <bookViews>
    <workbookView xWindow="0" yWindow="0" windowWidth="13515" windowHeight="99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B24" i="1"/>
  <c r="C23" i="1"/>
  <c r="B23" i="1"/>
  <c r="C22" i="1"/>
  <c r="B22" i="1"/>
  <c r="E19" i="1"/>
  <c r="B19" i="1"/>
  <c r="B18" i="1"/>
  <c r="B16" i="1"/>
  <c r="I14" i="1"/>
  <c r="F14" i="1"/>
  <c r="C14" i="1"/>
  <c r="I13" i="1"/>
  <c r="F13" i="1"/>
  <c r="C13" i="1"/>
  <c r="I12" i="1"/>
  <c r="F12" i="1"/>
  <c r="C12" i="1"/>
  <c r="H9" i="1"/>
  <c r="G9" i="1"/>
  <c r="F9" i="1"/>
  <c r="E9" i="1"/>
  <c r="H8" i="1"/>
  <c r="I8" i="1" s="1"/>
  <c r="G8" i="1"/>
  <c r="F8" i="1"/>
  <c r="E8" i="1"/>
  <c r="G7" i="1"/>
</calcChain>
</file>

<file path=xl/sharedStrings.xml><?xml version="1.0" encoding="utf-8"?>
<sst xmlns="http://schemas.openxmlformats.org/spreadsheetml/2006/main" count="47" uniqueCount="44">
  <si>
    <t>Project:</t>
  </si>
  <si>
    <t>MRS0801</t>
  </si>
  <si>
    <t>Date:</t>
  </si>
  <si>
    <t>1-August-2016</t>
  </si>
  <si>
    <t>Line:</t>
  </si>
  <si>
    <t>MRS3</t>
  </si>
  <si>
    <t>Surveyor:</t>
  </si>
  <si>
    <t>Jason R. Patton</t>
  </si>
  <si>
    <t>NAME</t>
  </si>
  <si>
    <t>B/S</t>
  </si>
  <si>
    <t>I/S</t>
  </si>
  <si>
    <t>F/S</t>
  </si>
  <si>
    <t>RISE</t>
  </si>
  <si>
    <t>FALL</t>
  </si>
  <si>
    <t>R/L</t>
  </si>
  <si>
    <t>CORRN</t>
  </si>
  <si>
    <t>FINAL</t>
  </si>
  <si>
    <t>DESC</t>
  </si>
  <si>
    <t>BM010</t>
  </si>
  <si>
    <t>TP01</t>
  </si>
  <si>
    <t>---------------------------------------------------------------------------------------------------------------------------------------------------------------</t>
  </si>
  <si>
    <t>CHECKS:</t>
  </si>
  <si>
    <t>Total B/S</t>
  </si>
  <si>
    <t>Total Rise</t>
  </si>
  <si>
    <t>Start Ht</t>
  </si>
  <si>
    <t>Total F/S</t>
  </si>
  <si>
    <t>Total Fall</t>
  </si>
  <si>
    <t>R/L Ht</t>
  </si>
  <si>
    <t>RESULT:</t>
  </si>
  <si>
    <t>================================================================================</t>
  </si>
  <si>
    <t>Miscl:</t>
  </si>
  <si>
    <t>Stations:</t>
  </si>
  <si>
    <t>B/S Dist:</t>
  </si>
  <si>
    <t>Dist (km):</t>
  </si>
  <si>
    <t>Corrn:</t>
  </si>
  <si>
    <t>F/S Dist:</t>
  </si>
  <si>
    <t>CLASS</t>
  </si>
  <si>
    <t>LIMIT</t>
  </si>
  <si>
    <t>RESULT</t>
  </si>
  <si>
    <t>Precise:</t>
  </si>
  <si>
    <t>Ordinary</t>
  </si>
  <si>
    <t>TMH11:</t>
  </si>
  <si>
    <t>top of pipe</t>
  </si>
  <si>
    <t>top of rock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</si>
</sst>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pane ySplit="6" topLeftCell="A7" activePane="bottomLeft" state="frozen"/>
      <selection pane="bottomLeft" activeCell="B31" sqref="B31"/>
    </sheetView>
  </sheetViews>
  <sheetFormatPr defaultRowHeight="15" x14ac:dyDescent="0.25"/>
  <cols>
    <col min="1" max="1" width="11.7109375" customWidth="1"/>
  </cols>
  <sheetData>
    <row r="1" spans="1:10" x14ac:dyDescent="0.25">
      <c r="A1" s="1" t="s">
        <v>0</v>
      </c>
      <c r="B1" s="1" t="s">
        <v>1</v>
      </c>
    </row>
    <row r="2" spans="1:10" x14ac:dyDescent="0.25">
      <c r="A2" s="1" t="s">
        <v>2</v>
      </c>
      <c r="B2" s="1" t="s">
        <v>3</v>
      </c>
    </row>
    <row r="3" spans="1:10" x14ac:dyDescent="0.25">
      <c r="A3" s="1" t="s">
        <v>4</v>
      </c>
      <c r="B3" s="1" t="s">
        <v>5</v>
      </c>
    </row>
    <row r="4" spans="1:10" x14ac:dyDescent="0.25">
      <c r="A4" s="1" t="s">
        <v>6</v>
      </c>
      <c r="B4" s="1" t="s">
        <v>7</v>
      </c>
    </row>
    <row r="6" spans="1:10" x14ac:dyDescent="0.25">
      <c r="A6" t="s">
        <v>8</v>
      </c>
      <c r="B6" t="s">
        <v>9</v>
      </c>
      <c r="C6" t="s">
        <v>10</v>
      </c>
      <c r="D6" t="s">
        <v>11</v>
      </c>
      <c r="E6" t="s">
        <v>12</v>
      </c>
      <c r="F6" t="s">
        <v>13</v>
      </c>
      <c r="G6" t="s">
        <v>14</v>
      </c>
      <c r="H6" t="s">
        <v>15</v>
      </c>
      <c r="I6" t="s">
        <v>16</v>
      </c>
      <c r="J6" t="s">
        <v>17</v>
      </c>
    </row>
    <row r="7" spans="1:10" x14ac:dyDescent="0.25">
      <c r="A7" t="s">
        <v>18</v>
      </c>
      <c r="B7">
        <v>0.1227</v>
      </c>
      <c r="G7">
        <f>I7</f>
        <v>100</v>
      </c>
      <c r="I7">
        <v>100</v>
      </c>
      <c r="J7" t="s">
        <v>42</v>
      </c>
    </row>
    <row r="8" spans="1:10" x14ac:dyDescent="0.25">
      <c r="A8" t="s">
        <v>19</v>
      </c>
      <c r="B8">
        <v>1.5424199999999999</v>
      </c>
      <c r="D8">
        <v>1.5421800000000001</v>
      </c>
      <c r="E8" t="str">
        <f>IF(IF($B7&lt;&gt;"",$B7-IF($D8&lt;&gt;"",$D8,$C8),$C7-IF($D8&lt;&gt;"",$D8,$C8))&gt;=0,IF($B7&lt;&gt;"",$B7-IF($D8&lt;&gt;"",$D8,$C8),$C7-IF($D8&lt;&gt;"",$D8,$C8)),"")</f>
        <v/>
      </c>
      <c r="F8">
        <f>IF(IF($B7&lt;&gt;"",$B7-IF($D8&lt;&gt;"",$D8,$C8),$C7-IF($D8&lt;&gt;"",$D8,$C8))&lt;0,-(IF($B7&lt;&gt;"",$B7-IF($D8&lt;&gt;"",$D8,$C8),$C7-IF($D8&lt;&gt;"",$D8,$C8))),"")</f>
        <v>1.4194800000000001</v>
      </c>
      <c r="G8">
        <f>G7+IF(E8&lt;&gt;"",E8,-F8)</f>
        <v>98.580520000000007</v>
      </c>
      <c r="H8">
        <f>$E$19*2</f>
        <v>2.3999999999091415E-4</v>
      </c>
      <c r="I8">
        <f>G8+H8</f>
        <v>98.580759999999998</v>
      </c>
      <c r="J8" t="s">
        <v>43</v>
      </c>
    </row>
    <row r="9" spans="1:10" x14ac:dyDescent="0.25">
      <c r="A9" t="s">
        <v>18</v>
      </c>
      <c r="D9">
        <v>0.12318</v>
      </c>
      <c r="E9">
        <f>IF(IF($B8&lt;&gt;"",$B8-IF($D9&lt;&gt;"",$D9,$C9),$C8-IF($D9&lt;&gt;"",$D9,$C9))&gt;=0,IF($B8&lt;&gt;"",$B8-IF($D9&lt;&gt;"",$D9,$C9),$C8-IF($D9&lt;&gt;"",$D9,$C9)),"")</f>
        <v>1.4192399999999998</v>
      </c>
      <c r="F9" t="str">
        <f>IF(IF($B8&lt;&gt;"",$B8-IF($D9&lt;&gt;"",$D9,$C9),$C8-IF($D9&lt;&gt;"",$D9,$C9))&lt;0,-(IF($B8&lt;&gt;"",$B8-IF($D9&lt;&gt;"",$D9,$C9),$C8-IF($D9&lt;&gt;"",$D9,$C9))),"")</f>
        <v/>
      </c>
      <c r="G9">
        <f>G8+IF(E9&lt;&gt;"",E9,-F9)</f>
        <v>99.999760000000009</v>
      </c>
      <c r="H9">
        <f>$E$19*2</f>
        <v>2.3999999999091415E-4</v>
      </c>
      <c r="I9">
        <v>100</v>
      </c>
      <c r="J9" t="s">
        <v>42</v>
      </c>
    </row>
    <row r="11" spans="1:10" x14ac:dyDescent="0.25">
      <c r="A11" s="2" t="s">
        <v>20</v>
      </c>
    </row>
    <row r="12" spans="1:10" x14ac:dyDescent="0.25">
      <c r="A12" t="s">
        <v>21</v>
      </c>
      <c r="B12" t="s">
        <v>22</v>
      </c>
      <c r="C12">
        <f>SUM(B6:B9)</f>
        <v>1.6651199999999999</v>
      </c>
      <c r="E12" t="s">
        <v>23</v>
      </c>
      <c r="F12">
        <f>SUM(E6:E9)</f>
        <v>1.4192399999999998</v>
      </c>
      <c r="H12" t="s">
        <v>24</v>
      </c>
      <c r="I12">
        <f>I7</f>
        <v>100</v>
      </c>
    </row>
    <row r="13" spans="1:10" x14ac:dyDescent="0.25">
      <c r="B13" t="s">
        <v>25</v>
      </c>
      <c r="C13">
        <f>SUM(D6:D9)</f>
        <v>1.6653600000000002</v>
      </c>
      <c r="E13" t="s">
        <v>26</v>
      </c>
      <c r="F13">
        <f>SUM(F6:F9)</f>
        <v>1.4194800000000001</v>
      </c>
      <c r="H13" t="s">
        <v>27</v>
      </c>
      <c r="I13">
        <f>G9</f>
        <v>99.999760000000009</v>
      </c>
    </row>
    <row r="14" spans="1:10" x14ac:dyDescent="0.25">
      <c r="C14">
        <f>C12-C13</f>
        <v>-2.4000000000024002E-4</v>
      </c>
      <c r="F14">
        <f>F12-F13</f>
        <v>-2.4000000000024002E-4</v>
      </c>
      <c r="I14">
        <f>I13-I12</f>
        <v>-2.3999999999091415E-4</v>
      </c>
    </row>
    <row r="16" spans="1:10" x14ac:dyDescent="0.25">
      <c r="A16" t="s">
        <v>28</v>
      </c>
      <c r="B16" t="str">
        <f>IF(AND(ROUND(C14,4)=ROUND(F14,4),ROUND(F14,4)=ROUND(I14,4))=TRUE,"Consistent","Inconsistent")</f>
        <v>Consistent</v>
      </c>
    </row>
    <row r="17" spans="1:8" x14ac:dyDescent="0.25">
      <c r="A17" s="2" t="s">
        <v>29</v>
      </c>
    </row>
    <row r="18" spans="1:8" x14ac:dyDescent="0.25">
      <c r="A18" t="s">
        <v>30</v>
      </c>
      <c r="B18">
        <f>I9-G9</f>
        <v>2.3999999999091415E-4</v>
      </c>
      <c r="D18" t="s">
        <v>31</v>
      </c>
      <c r="E18">
        <v>2</v>
      </c>
      <c r="G18" t="s">
        <v>32</v>
      </c>
      <c r="H18">
        <v>19.114999999999998</v>
      </c>
    </row>
    <row r="19" spans="1:8" x14ac:dyDescent="0.25">
      <c r="A19" t="s">
        <v>33</v>
      </c>
      <c r="B19">
        <f>(H18+H19) / 1000</f>
        <v>3.8251E-2</v>
      </c>
      <c r="D19" t="s">
        <v>34</v>
      </c>
      <c r="E19">
        <f>B18/E18</f>
        <v>1.1999999999545707E-4</v>
      </c>
      <c r="G19" t="s">
        <v>35</v>
      </c>
      <c r="H19">
        <v>19.135999999999999</v>
      </c>
    </row>
    <row r="21" spans="1:8" x14ac:dyDescent="0.25">
      <c r="A21" t="s">
        <v>36</v>
      </c>
      <c r="B21" t="s">
        <v>37</v>
      </c>
      <c r="C21" t="s">
        <v>38</v>
      </c>
    </row>
    <row r="22" spans="1:8" x14ac:dyDescent="0.25">
      <c r="A22" t="s">
        <v>39</v>
      </c>
      <c r="B22">
        <f>0.005*SQRT(B19)</f>
        <v>9.7789314344666521E-4</v>
      </c>
      <c r="C22" t="str">
        <f>IF(ABS(B18)&lt;=B22,"Pass!","Fail!")</f>
        <v>Pass!</v>
      </c>
    </row>
    <row r="23" spans="1:8" x14ac:dyDescent="0.25">
      <c r="A23" t="s">
        <v>40</v>
      </c>
      <c r="B23">
        <f>0.01*SQRT(B19)</f>
        <v>1.9557862868933304E-3</v>
      </c>
      <c r="C23" t="str">
        <f>IF(ABS(B18)&lt;=B23,"Pass!","Fail!")</f>
        <v>Pass!</v>
      </c>
    </row>
    <row r="24" spans="1:8" x14ac:dyDescent="0.25">
      <c r="A24" t="s">
        <v>41</v>
      </c>
      <c r="B24">
        <f>0.003*SQRT(E18)</f>
        <v>4.2426406871192857E-3</v>
      </c>
      <c r="C24" t="str">
        <f>IF(ABS(B18)&lt;=B24,"Pass!","Fail!")</f>
        <v>Pass!</v>
      </c>
    </row>
    <row r="25" spans="1:8" x14ac:dyDescent="0.25">
      <c r="A25" s="2" t="s">
        <v>29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R. Patton</dc:creator>
  <cp:lastModifiedBy>Jason R. Patton</cp:lastModifiedBy>
  <dcterms:created xsi:type="dcterms:W3CDTF">2016-08-01T17:15:15Z</dcterms:created>
  <dcterms:modified xsi:type="dcterms:W3CDTF">2016-08-01T17:31:50Z</dcterms:modified>
</cp:coreProperties>
</file>