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G\projects\humboldt_bay_vertical_control\DATA\survey_data\trinidad_20160801\"/>
    </mc:Choice>
  </mc:AlternateContent>
  <bookViews>
    <workbookView xWindow="0" yWindow="0" windowWidth="13515" windowHeight="99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/>
  <c r="B34" i="1"/>
  <c r="B33" i="1"/>
  <c r="B32" i="1"/>
  <c r="B29" i="1"/>
  <c r="F24" i="1"/>
  <c r="C24" i="1"/>
  <c r="F23" i="1"/>
  <c r="C23" i="1"/>
  <c r="I22" i="1"/>
  <c r="F22" i="1"/>
  <c r="C22" i="1"/>
  <c r="F19" i="1"/>
  <c r="E19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B28" i="1" l="1"/>
  <c r="I23" i="1"/>
  <c r="I24" i="1" s="1"/>
  <c r="B26" i="1" s="1"/>
  <c r="C34" i="1" l="1"/>
  <c r="E29" i="1"/>
  <c r="C33" i="1"/>
  <c r="C32" i="1"/>
  <c r="H18" i="1" l="1"/>
  <c r="I18" i="1" s="1"/>
  <c r="H12" i="1"/>
  <c r="I12" i="1" s="1"/>
  <c r="H10" i="1"/>
  <c r="I10" i="1" s="1"/>
  <c r="H8" i="1"/>
  <c r="I8" i="1" s="1"/>
  <c r="H17" i="1"/>
  <c r="I17" i="1" s="1"/>
  <c r="H15" i="1"/>
  <c r="I15" i="1" s="1"/>
  <c r="H13" i="1"/>
  <c r="I13" i="1" s="1"/>
  <c r="H11" i="1"/>
  <c r="I11" i="1" s="1"/>
  <c r="H16" i="1"/>
  <c r="I16" i="1" s="1"/>
  <c r="H14" i="1"/>
  <c r="I14" i="1" s="1"/>
  <c r="H19" i="1"/>
  <c r="H9" i="1"/>
  <c r="I9" i="1" s="1"/>
</calcChain>
</file>

<file path=xl/sharedStrings.xml><?xml version="1.0" encoding="utf-8"?>
<sst xmlns="http://schemas.openxmlformats.org/spreadsheetml/2006/main" count="72" uniqueCount="69">
  <si>
    <t>Project:</t>
  </si>
  <si>
    <t>TR0801</t>
  </si>
  <si>
    <t>Date:</t>
  </si>
  <si>
    <t>1-August-2016</t>
  </si>
  <si>
    <t>Line:</t>
  </si>
  <si>
    <t>TR03</t>
  </si>
  <si>
    <t>Surveyor:</t>
  </si>
  <si>
    <t>Jason R. Patton</t>
  </si>
  <si>
    <t>NAME</t>
  </si>
  <si>
    <t>B/S</t>
  </si>
  <si>
    <t>I/S</t>
  </si>
  <si>
    <t>F/S</t>
  </si>
  <si>
    <t>RISE</t>
  </si>
  <si>
    <t>FALL</t>
  </si>
  <si>
    <t>R/L</t>
  </si>
  <si>
    <t>CORRN</t>
  </si>
  <si>
    <t>FINAL</t>
  </si>
  <si>
    <t>DESC</t>
  </si>
  <si>
    <t>BM02</t>
  </si>
  <si>
    <t>IN02</t>
  </si>
  <si>
    <t>IN03</t>
  </si>
  <si>
    <t>IN04</t>
  </si>
  <si>
    <t>IN05</t>
  </si>
  <si>
    <t>IN06</t>
  </si>
  <si>
    <t>IN07</t>
  </si>
  <si>
    <t>IN08</t>
  </si>
  <si>
    <t>IN09</t>
  </si>
  <si>
    <t>TG01</t>
  </si>
  <si>
    <t>TG02</t>
  </si>
  <si>
    <t>TG03</t>
  </si>
  <si>
    <t>---------------------------------------------------------------------------------------------------------------------------------------------------------------</t>
  </si>
  <si>
    <t>CHECKS:</t>
  </si>
  <si>
    <t>Total B/S</t>
  </si>
  <si>
    <t>Total Rise</t>
  </si>
  <si>
    <t>Start Ht</t>
  </si>
  <si>
    <t>Total F/S</t>
  </si>
  <si>
    <t>Total Fall</t>
  </si>
  <si>
    <t>R/L Ht</t>
  </si>
  <si>
    <t>RESULT:</t>
  </si>
  <si>
    <t>================================================================================</t>
  </si>
  <si>
    <t>Miscl:</t>
  </si>
  <si>
    <t>Stations:</t>
  </si>
  <si>
    <t>B/S Dist:</t>
  </si>
  <si>
    <t>Dist (km):</t>
  </si>
  <si>
    <t>Corrn:</t>
  </si>
  <si>
    <t>F/S Dist:</t>
  </si>
  <si>
    <t>CLASS</t>
  </si>
  <si>
    <t>LIMIT</t>
  </si>
  <si>
    <t>RESULT</t>
  </si>
  <si>
    <t>Precise:</t>
  </si>
  <si>
    <t>Ordinary</t>
  </si>
  <si>
    <t>TMH11:</t>
  </si>
  <si>
    <t>Units:</t>
  </si>
  <si>
    <t>Meters</t>
  </si>
  <si>
    <t>Notes</t>
  </si>
  <si>
    <t>This survey is for bolts near the tide gage.</t>
  </si>
  <si>
    <t>Top of westernmost bolt at corner of blue lift due east of the shed building. Also, TP06 from line TR02.</t>
  </si>
  <si>
    <t>Top of northernmost bolt at corner of blue lift due east of the shed building.</t>
  </si>
  <si>
    <t>Top of bolt in the middle of the southeast facing base of the blue lift due north of the shed building.</t>
  </si>
  <si>
    <t>Top of bolt in the eastern corner of the base of the blue lift due north of the shed building.</t>
  </si>
  <si>
    <t>Top of bolt in the middle of the northeast facing base of the blue lift due north of the shed building.</t>
  </si>
  <si>
    <t>Top of bolt holding down diamond plate. The northernmost bolt on the eastern side.</t>
  </si>
  <si>
    <t>Top of bolt holding down diamond plate. The southernmost bolt on the eastern side, in the plate north of the water spigot.</t>
  </si>
  <si>
    <t>Top of bolt holding down diamond plate. The second northernmost bolt on the eastern side, in the plate north of the water spigot.</t>
  </si>
  <si>
    <t>Top of bolt holding down diamond plate. The northernmost bolt on the eastern side, in the plate north of the water spigot.</t>
  </si>
  <si>
    <t>Top of the black ABS pipe fitting at the top of the CENCOOS stilling basin on the east side of the pipe.</t>
  </si>
  <si>
    <t>Top othe gray pipe sitting on the two bolts at the bottom of the HBV stilling basin. The gray pipe is (983-20 = 963 cm) long.</t>
  </si>
  <si>
    <t>Top of the black ABS pipe fitting at the top of the HBV stilling basin on the east side of the pipe.</t>
  </si>
  <si>
    <t>The instrument is at a location similar to stn 06 and stn 07 from Project TR0801, line TR02.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</si>
</sst>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0" borderId="0" xfId="0" quotePrefix="1"/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70" zoomScaleNormal="70" workbookViewId="0">
      <pane ySplit="6" topLeftCell="A7" activePane="bottomLeft" state="frozen"/>
      <selection pane="bottomLeft" activeCell="X15" sqref="X15"/>
    </sheetView>
  </sheetViews>
  <sheetFormatPr defaultRowHeight="15" x14ac:dyDescent="0.25"/>
  <cols>
    <col min="1" max="1" width="11.7109375" customWidth="1"/>
    <col min="10" max="10" width="37.140625" style="5" customWidth="1"/>
    <col min="11" max="11" width="37.140625" customWidth="1"/>
  </cols>
  <sheetData>
    <row r="1" spans="1:11" ht="45" x14ac:dyDescent="0.25">
      <c r="A1" s="1" t="s">
        <v>0</v>
      </c>
      <c r="B1" s="1" t="s">
        <v>1</v>
      </c>
      <c r="J1" s="4" t="s">
        <v>55</v>
      </c>
      <c r="K1" s="4" t="s">
        <v>68</v>
      </c>
    </row>
    <row r="2" spans="1:11" x14ac:dyDescent="0.25">
      <c r="A2" s="1" t="s">
        <v>2</v>
      </c>
      <c r="B2" s="1" t="s">
        <v>3</v>
      </c>
    </row>
    <row r="3" spans="1:11" x14ac:dyDescent="0.25">
      <c r="A3" s="1" t="s">
        <v>4</v>
      </c>
      <c r="B3" s="1" t="s">
        <v>5</v>
      </c>
    </row>
    <row r="4" spans="1:11" x14ac:dyDescent="0.25">
      <c r="A4" s="1" t="s">
        <v>6</v>
      </c>
      <c r="B4" s="1" t="s">
        <v>7</v>
      </c>
    </row>
    <row r="5" spans="1:11" x14ac:dyDescent="0.25">
      <c r="A5" s="1" t="s">
        <v>52</v>
      </c>
      <c r="B5" s="1" t="s">
        <v>53</v>
      </c>
    </row>
    <row r="6" spans="1:11" x14ac:dyDescent="0.25">
      <c r="A6" t="s">
        <v>8</v>
      </c>
      <c r="B6" t="s">
        <v>9</v>
      </c>
      <c r="C6" t="s">
        <v>10</v>
      </c>
      <c r="D6" t="s">
        <v>11</v>
      </c>
      <c r="E6" t="s">
        <v>12</v>
      </c>
      <c r="F6" t="s">
        <v>13</v>
      </c>
      <c r="G6" t="s">
        <v>14</v>
      </c>
      <c r="H6" t="s">
        <v>15</v>
      </c>
      <c r="I6" t="s">
        <v>16</v>
      </c>
      <c r="J6" s="5" t="s">
        <v>17</v>
      </c>
      <c r="K6" t="s">
        <v>54</v>
      </c>
    </row>
    <row r="7" spans="1:11" ht="45" x14ac:dyDescent="0.25">
      <c r="A7" t="s">
        <v>18</v>
      </c>
      <c r="B7">
        <v>1.28085</v>
      </c>
      <c r="G7">
        <f>I7</f>
        <v>100</v>
      </c>
      <c r="I7">
        <v>100</v>
      </c>
      <c r="J7" s="5" t="s">
        <v>56</v>
      </c>
    </row>
    <row r="8" spans="1:11" ht="30" x14ac:dyDescent="0.25">
      <c r="A8" t="s">
        <v>19</v>
      </c>
      <c r="C8">
        <v>1.28121</v>
      </c>
      <c r="E8" t="str">
        <f t="shared" ref="E8:E19" si="0">IF(IF($B7&lt;&gt;"",$B7-IF($D8&lt;&gt;"",$D8,$C8),$C7-IF($D8&lt;&gt;"",$D8,$C8))&gt;=0,IF($B7&lt;&gt;"",$B7-IF($D8&lt;&gt;"",$D8,$C8),$C7-IF($D8&lt;&gt;"",$D8,$C8)),"")</f>
        <v/>
      </c>
      <c r="F8">
        <f t="shared" ref="F8:F19" si="1">IF(IF($B7&lt;&gt;"",$B7-IF($D8&lt;&gt;"",$D8,$C8),$C7-IF($D8&lt;&gt;"",$D8,$C8))&lt;0,-(IF($B7&lt;&gt;"",$B7-IF($D8&lt;&gt;"",$D8,$C8),$C7-IF($D8&lt;&gt;"",$D8,$C8))),"")</f>
        <v>3.5999999999991594E-4</v>
      </c>
      <c r="G8">
        <f t="shared" ref="G8:G19" si="2">G7+IF(E8&lt;&gt;"",E8,-F8)</f>
        <v>99.999639999999999</v>
      </c>
      <c r="H8">
        <f t="shared" ref="H8:H19" si="3">$E$29*1</f>
        <v>-9.6000000002050001E-4</v>
      </c>
      <c r="I8">
        <f t="shared" ref="I8:I18" si="4">G8+H8</f>
        <v>99.998679999999979</v>
      </c>
      <c r="J8" s="5" t="s">
        <v>57</v>
      </c>
    </row>
    <row r="9" spans="1:11" ht="45" x14ac:dyDescent="0.25">
      <c r="A9" t="s">
        <v>20</v>
      </c>
      <c r="C9">
        <v>1.23445</v>
      </c>
      <c r="E9">
        <f t="shared" si="0"/>
        <v>4.6759999999999913E-2</v>
      </c>
      <c r="F9" t="str">
        <f t="shared" si="1"/>
        <v/>
      </c>
      <c r="G9">
        <f t="shared" si="2"/>
        <v>100.04640000000001</v>
      </c>
      <c r="H9">
        <f t="shared" si="3"/>
        <v>-9.6000000002050001E-4</v>
      </c>
      <c r="I9">
        <f t="shared" si="4"/>
        <v>100.04543999999999</v>
      </c>
      <c r="J9" s="5" t="s">
        <v>58</v>
      </c>
    </row>
    <row r="10" spans="1:11" ht="45" x14ac:dyDescent="0.25">
      <c r="A10" t="s">
        <v>21</v>
      </c>
      <c r="C10">
        <v>1.2225999999999999</v>
      </c>
      <c r="E10">
        <f t="shared" si="0"/>
        <v>1.1850000000000138E-2</v>
      </c>
      <c r="F10" t="str">
        <f t="shared" si="1"/>
        <v/>
      </c>
      <c r="G10">
        <f t="shared" si="2"/>
        <v>100.05825</v>
      </c>
      <c r="H10">
        <f t="shared" si="3"/>
        <v>-9.6000000002050001E-4</v>
      </c>
      <c r="I10">
        <f t="shared" si="4"/>
        <v>100.05728999999998</v>
      </c>
      <c r="J10" s="5" t="s">
        <v>59</v>
      </c>
    </row>
    <row r="11" spans="1:11" ht="45" x14ac:dyDescent="0.25">
      <c r="A11" t="s">
        <v>22</v>
      </c>
      <c r="C11">
        <v>1.2371799999999999</v>
      </c>
      <c r="E11" t="str">
        <f t="shared" si="0"/>
        <v/>
      </c>
      <c r="F11">
        <f t="shared" si="1"/>
        <v>1.4580000000000037E-2</v>
      </c>
      <c r="G11">
        <f t="shared" si="2"/>
        <v>100.04367000000001</v>
      </c>
      <c r="H11">
        <f t="shared" si="3"/>
        <v>-9.6000000002050001E-4</v>
      </c>
      <c r="I11">
        <f t="shared" si="4"/>
        <v>100.04270999999999</v>
      </c>
      <c r="J11" s="5" t="s">
        <v>60</v>
      </c>
    </row>
    <row r="12" spans="1:11" ht="45" x14ac:dyDescent="0.25">
      <c r="A12" t="s">
        <v>23</v>
      </c>
      <c r="C12">
        <v>1.38205</v>
      </c>
      <c r="E12" t="str">
        <f t="shared" si="0"/>
        <v/>
      </c>
      <c r="F12">
        <f t="shared" si="1"/>
        <v>0.14487000000000005</v>
      </c>
      <c r="G12">
        <f t="shared" si="2"/>
        <v>99.898800000000008</v>
      </c>
      <c r="H12">
        <f t="shared" si="3"/>
        <v>-9.6000000002050001E-4</v>
      </c>
      <c r="I12">
        <f t="shared" si="4"/>
        <v>99.897839999999988</v>
      </c>
      <c r="J12" s="5" t="s">
        <v>61</v>
      </c>
    </row>
    <row r="13" spans="1:11" ht="60" x14ac:dyDescent="0.25">
      <c r="A13" t="s">
        <v>24</v>
      </c>
      <c r="C13">
        <v>1.3790800000000001</v>
      </c>
      <c r="E13">
        <f t="shared" si="0"/>
        <v>2.9699999999999172E-3</v>
      </c>
      <c r="F13" t="str">
        <f t="shared" si="1"/>
        <v/>
      </c>
      <c r="G13">
        <f t="shared" si="2"/>
        <v>99.901770000000013</v>
      </c>
      <c r="H13">
        <f t="shared" si="3"/>
        <v>-9.6000000002050001E-4</v>
      </c>
      <c r="I13">
        <f t="shared" si="4"/>
        <v>99.900809999999993</v>
      </c>
      <c r="J13" s="5" t="s">
        <v>64</v>
      </c>
    </row>
    <row r="14" spans="1:11" ht="60" x14ac:dyDescent="0.25">
      <c r="A14" t="s">
        <v>25</v>
      </c>
      <c r="C14">
        <v>1.37869</v>
      </c>
      <c r="E14">
        <f t="shared" si="0"/>
        <v>3.9000000000011248E-4</v>
      </c>
      <c r="F14" t="str">
        <f t="shared" si="1"/>
        <v/>
      </c>
      <c r="G14">
        <f t="shared" si="2"/>
        <v>99.902160000000009</v>
      </c>
      <c r="H14">
        <f t="shared" si="3"/>
        <v>-9.6000000002050001E-4</v>
      </c>
      <c r="I14">
        <f t="shared" si="4"/>
        <v>99.901199999999989</v>
      </c>
      <c r="J14" s="5" t="s">
        <v>63</v>
      </c>
    </row>
    <row r="15" spans="1:11" ht="60" x14ac:dyDescent="0.25">
      <c r="A15" t="s">
        <v>26</v>
      </c>
      <c r="C15">
        <v>1.3750500000000001</v>
      </c>
      <c r="E15">
        <f t="shared" si="0"/>
        <v>3.6399999999998656E-3</v>
      </c>
      <c r="F15" t="str">
        <f t="shared" si="1"/>
        <v/>
      </c>
      <c r="G15">
        <f t="shared" si="2"/>
        <v>99.905800000000013</v>
      </c>
      <c r="H15">
        <f t="shared" si="3"/>
        <v>-9.6000000002050001E-4</v>
      </c>
      <c r="I15">
        <f t="shared" si="4"/>
        <v>99.904839999999993</v>
      </c>
      <c r="J15" s="5" t="s">
        <v>62</v>
      </c>
    </row>
    <row r="16" spans="1:11" ht="45" x14ac:dyDescent="0.25">
      <c r="A16" t="s">
        <v>27</v>
      </c>
      <c r="C16">
        <v>1.2509999999999999</v>
      </c>
      <c r="E16">
        <f t="shared" si="0"/>
        <v>0.12405000000000022</v>
      </c>
      <c r="F16" t="str">
        <f t="shared" si="1"/>
        <v/>
      </c>
      <c r="G16">
        <f t="shared" si="2"/>
        <v>100.02985000000001</v>
      </c>
      <c r="H16">
        <f t="shared" si="3"/>
        <v>-9.6000000002050001E-4</v>
      </c>
      <c r="I16">
        <f t="shared" si="4"/>
        <v>100.02888999999999</v>
      </c>
      <c r="J16" s="5" t="s">
        <v>65</v>
      </c>
    </row>
    <row r="17" spans="1:10" ht="60" x14ac:dyDescent="0.25">
      <c r="A17" t="s">
        <v>28</v>
      </c>
      <c r="C17">
        <v>1.16011</v>
      </c>
      <c r="E17">
        <f t="shared" si="0"/>
        <v>9.0889999999999915E-2</v>
      </c>
      <c r="F17" t="str">
        <f t="shared" si="1"/>
        <v/>
      </c>
      <c r="G17">
        <f t="shared" si="2"/>
        <v>100.12074000000001</v>
      </c>
      <c r="H17">
        <f t="shared" si="3"/>
        <v>-9.6000000002050001E-4</v>
      </c>
      <c r="I17">
        <f t="shared" si="4"/>
        <v>100.11977999999999</v>
      </c>
      <c r="J17" s="5" t="s">
        <v>66</v>
      </c>
    </row>
    <row r="18" spans="1:10" ht="45" x14ac:dyDescent="0.25">
      <c r="A18" t="s">
        <v>29</v>
      </c>
      <c r="C18">
        <v>1.1948399999999999</v>
      </c>
      <c r="E18" t="str">
        <f t="shared" si="0"/>
        <v/>
      </c>
      <c r="F18">
        <f t="shared" si="1"/>
        <v>3.4729999999999928E-2</v>
      </c>
      <c r="G18">
        <f t="shared" si="2"/>
        <v>100.08601000000002</v>
      </c>
      <c r="H18">
        <f t="shared" si="3"/>
        <v>-9.6000000002050001E-4</v>
      </c>
      <c r="I18">
        <f t="shared" si="4"/>
        <v>100.08505</v>
      </c>
      <c r="J18" s="5" t="s">
        <v>67</v>
      </c>
    </row>
    <row r="19" spans="1:10" ht="45" x14ac:dyDescent="0.25">
      <c r="A19" t="s">
        <v>18</v>
      </c>
      <c r="D19">
        <v>1.27989</v>
      </c>
      <c r="E19" t="str">
        <f t="shared" si="0"/>
        <v/>
      </c>
      <c r="F19">
        <f t="shared" si="1"/>
        <v>8.505000000000007E-2</v>
      </c>
      <c r="G19">
        <f t="shared" si="2"/>
        <v>100.00096000000002</v>
      </c>
      <c r="H19">
        <f t="shared" si="3"/>
        <v>-9.6000000002050001E-4</v>
      </c>
      <c r="I19">
        <v>100</v>
      </c>
      <c r="J19" s="5" t="s">
        <v>56</v>
      </c>
    </row>
    <row r="21" spans="1:10" x14ac:dyDescent="0.25">
      <c r="A21" s="2" t="s">
        <v>30</v>
      </c>
    </row>
    <row r="22" spans="1:10" x14ac:dyDescent="0.25">
      <c r="A22" t="s">
        <v>31</v>
      </c>
      <c r="B22" t="s">
        <v>32</v>
      </c>
      <c r="C22">
        <f>SUM(B6:B19)</f>
        <v>1.28085</v>
      </c>
      <c r="E22" t="s">
        <v>33</v>
      </c>
      <c r="F22">
        <f>SUM(E6:E19)</f>
        <v>0.28055000000000008</v>
      </c>
      <c r="H22" t="s">
        <v>34</v>
      </c>
      <c r="I22">
        <f>I7</f>
        <v>100</v>
      </c>
    </row>
    <row r="23" spans="1:10" x14ac:dyDescent="0.25">
      <c r="B23" t="s">
        <v>35</v>
      </c>
      <c r="C23">
        <f>SUM(D6:D19)</f>
        <v>1.27989</v>
      </c>
      <c r="E23" t="s">
        <v>36</v>
      </c>
      <c r="F23">
        <f>SUM(F6:F19)</f>
        <v>0.27959000000000001</v>
      </c>
      <c r="H23" t="s">
        <v>37</v>
      </c>
      <c r="I23">
        <f>G19</f>
        <v>100.00096000000002</v>
      </c>
    </row>
    <row r="24" spans="1:10" x14ac:dyDescent="0.25">
      <c r="C24">
        <f>C22-C23</f>
        <v>9.6000000000007191E-4</v>
      </c>
      <c r="F24">
        <f>F22-F23</f>
        <v>9.6000000000007191E-4</v>
      </c>
      <c r="I24">
        <f>I23-I22</f>
        <v>9.6000000002050001E-4</v>
      </c>
    </row>
    <row r="26" spans="1:10" x14ac:dyDescent="0.25">
      <c r="A26" t="s">
        <v>38</v>
      </c>
      <c r="B26" t="str">
        <f>IF(AND(ROUND(C24,4)=ROUND(F24,4),ROUND(F24,4)=ROUND(I24,4))=TRUE,"Consistent","Inconsistent")</f>
        <v>Consistent</v>
      </c>
    </row>
    <row r="27" spans="1:10" x14ac:dyDescent="0.25">
      <c r="A27" s="2" t="s">
        <v>39</v>
      </c>
    </row>
    <row r="28" spans="1:10" x14ac:dyDescent="0.25">
      <c r="A28" t="s">
        <v>40</v>
      </c>
      <c r="B28" s="3">
        <f>I19-G19</f>
        <v>-9.6000000002050001E-4</v>
      </c>
      <c r="D28" t="s">
        <v>41</v>
      </c>
      <c r="E28">
        <v>1</v>
      </c>
      <c r="G28" t="s">
        <v>42</v>
      </c>
      <c r="H28">
        <v>26.86</v>
      </c>
    </row>
    <row r="29" spans="1:10" x14ac:dyDescent="0.25">
      <c r="A29" t="s">
        <v>43</v>
      </c>
      <c r="B29">
        <f>(H28+H29) / 1000</f>
        <v>5.3748000000000004E-2</v>
      </c>
      <c r="D29" t="s">
        <v>44</v>
      </c>
      <c r="E29">
        <f>B28/E28</f>
        <v>-9.6000000002050001E-4</v>
      </c>
      <c r="G29" t="s">
        <v>45</v>
      </c>
      <c r="H29">
        <v>26.888000000000002</v>
      </c>
    </row>
    <row r="31" spans="1:10" x14ac:dyDescent="0.25">
      <c r="A31" t="s">
        <v>46</v>
      </c>
      <c r="B31" t="s">
        <v>47</v>
      </c>
      <c r="C31" t="s">
        <v>48</v>
      </c>
    </row>
    <row r="32" spans="1:10" x14ac:dyDescent="0.25">
      <c r="A32" t="s">
        <v>49</v>
      </c>
      <c r="B32">
        <f>0.005*SQRT(B29)</f>
        <v>1.1591807451816994E-3</v>
      </c>
      <c r="C32" t="str">
        <f>IF(ABS(B28)&lt;=B32,"Pass!","Fail!")</f>
        <v>Pass!</v>
      </c>
    </row>
    <row r="33" spans="1:3" x14ac:dyDescent="0.25">
      <c r="A33" t="s">
        <v>50</v>
      </c>
      <c r="B33">
        <f>0.01*SQRT(B29)</f>
        <v>2.3183614903633989E-3</v>
      </c>
      <c r="C33" t="str">
        <f>IF(ABS(B28)&lt;=B33,"Pass!","Fail!")</f>
        <v>Pass!</v>
      </c>
    </row>
    <row r="34" spans="1:3" x14ac:dyDescent="0.25">
      <c r="A34" t="s">
        <v>51</v>
      </c>
      <c r="B34">
        <f>0.003*SQRT(E28)</f>
        <v>3.0000000000000001E-3</v>
      </c>
      <c r="C34" t="str">
        <f>IF(ABS(B28)&lt;=B34,"Pass!","Fail!")</f>
        <v>Pass!</v>
      </c>
    </row>
    <row r="35" spans="1:3" x14ac:dyDescent="0.25">
      <c r="A35" s="2" t="s">
        <v>39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R. Patton</dc:creator>
  <cp:lastModifiedBy>Jason R. Patton</cp:lastModifiedBy>
  <dcterms:created xsi:type="dcterms:W3CDTF">2016-08-02T05:20:05Z</dcterms:created>
  <dcterms:modified xsi:type="dcterms:W3CDTF">2016-08-02T20:14:40Z</dcterms:modified>
</cp:coreProperties>
</file>